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lgármester\Desktop\2024\Pályázatok\új vis maior -törökpatak\"/>
    </mc:Choice>
  </mc:AlternateContent>
  <xr:revisionPtr revIDLastSave="0" documentId="8_{13E4868A-5576-41F8-98F9-12C735F0A3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öltségbecslés 2024_04" sheetId="2" r:id="rId1"/>
    <sheet name="Mennyiségszámítás" sheetId="3" r:id="rId2"/>
  </sheets>
  <definedNames>
    <definedName name="_xlnm.Print_Titles" localSheetId="0">'Költségbecslés 2024_04'!$1:$1</definedName>
    <definedName name="_xlnm.Print_Titles" localSheetId="1">Mennyiségszámítás!$1:$1</definedName>
    <definedName name="_xlnm.Print_Area" localSheetId="0">'Költségbecslés 2024_04'!$A$1:$H$56</definedName>
    <definedName name="_xlnm.Print_Area" localSheetId="1">Mennyiségszámítás!$A$1:$E$35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3" l="1"/>
  <c r="D18" i="3"/>
  <c r="D27" i="3"/>
  <c r="D25" i="3"/>
  <c r="D24" i="3"/>
  <c r="D21" i="3"/>
  <c r="D19" i="3"/>
  <c r="D17" i="3"/>
  <c r="D16" i="3"/>
  <c r="D15" i="3"/>
  <c r="D26" i="3" s="1"/>
  <c r="D14" i="3"/>
  <c r="D10" i="3"/>
  <c r="D9" i="3"/>
  <c r="D7" i="3"/>
  <c r="D6" i="3"/>
  <c r="F24" i="2"/>
  <c r="G24" i="2" s="1"/>
  <c r="E43" i="2"/>
  <c r="C43" i="2"/>
  <c r="F42" i="2"/>
  <c r="F41" i="2"/>
  <c r="F40" i="2"/>
  <c r="B37" i="2"/>
  <c r="B36" i="2"/>
  <c r="F29" i="2"/>
  <c r="G29" i="2" s="1"/>
  <c r="H29" i="2" s="1"/>
  <c r="C28" i="2"/>
  <c r="F28" i="2" s="1"/>
  <c r="F26" i="2"/>
  <c r="C26" i="2"/>
  <c r="C25" i="2"/>
  <c r="F25" i="2" s="1"/>
  <c r="C22" i="2"/>
  <c r="F22" i="2" s="1"/>
  <c r="C21" i="2"/>
  <c r="F21" i="2" s="1"/>
  <c r="C20" i="2"/>
  <c r="F20" i="2" s="1"/>
  <c r="C19" i="2"/>
  <c r="F19" i="2" s="1"/>
  <c r="C18" i="2"/>
  <c r="F18" i="2" s="1"/>
  <c r="E17" i="2"/>
  <c r="C17" i="2"/>
  <c r="F17" i="2" s="1"/>
  <c r="C16" i="2"/>
  <c r="C27" i="2" s="1"/>
  <c r="F27" i="2" s="1"/>
  <c r="E15" i="2"/>
  <c r="F15" i="2" s="1"/>
  <c r="C15" i="2"/>
  <c r="F11" i="2"/>
  <c r="C10" i="2"/>
  <c r="F10" i="2" s="1"/>
  <c r="C9" i="2"/>
  <c r="F9" i="2" s="1"/>
  <c r="C7" i="2"/>
  <c r="F7" i="2" s="1"/>
  <c r="C6" i="2"/>
  <c r="F6" i="2" s="1"/>
  <c r="F43" i="2" l="1"/>
  <c r="G22" i="2"/>
  <c r="H22" i="2" s="1"/>
  <c r="H9" i="2"/>
  <c r="G28" i="2"/>
  <c r="H28" i="2" s="1"/>
  <c r="G26" i="2"/>
  <c r="H26" i="2" s="1"/>
  <c r="C8" i="2"/>
  <c r="F8" i="2" s="1"/>
  <c r="G8" i="2" s="1"/>
  <c r="H24" i="2"/>
  <c r="D8" i="3"/>
  <c r="D22" i="3"/>
  <c r="G15" i="2"/>
  <c r="H15" i="2" s="1"/>
  <c r="G21" i="2"/>
  <c r="H21" i="2" s="1"/>
  <c r="G25" i="2"/>
  <c r="H25" i="2" s="1"/>
  <c r="G7" i="2"/>
  <c r="H7" i="2" s="1"/>
  <c r="G18" i="2"/>
  <c r="H18" i="2" s="1"/>
  <c r="F12" i="2"/>
  <c r="C36" i="2" s="1"/>
  <c r="G6" i="2"/>
  <c r="G10" i="2"/>
  <c r="H10" i="2" s="1"/>
  <c r="G27" i="2"/>
  <c r="H27" i="2" s="1"/>
  <c r="G17" i="2"/>
  <c r="H17" i="2" s="1"/>
  <c r="G9" i="2"/>
  <c r="G19" i="2"/>
  <c r="H19" i="2" s="1"/>
  <c r="G11" i="2"/>
  <c r="H11" i="2" s="1"/>
  <c r="G20" i="2"/>
  <c r="H20" i="2" s="1"/>
  <c r="F16" i="2"/>
  <c r="C23" i="2"/>
  <c r="F23" i="2" s="1"/>
  <c r="H8" i="2" l="1"/>
  <c r="G23" i="2"/>
  <c r="G16" i="2"/>
  <c r="H16" i="2" s="1"/>
  <c r="G12" i="2"/>
  <c r="E36" i="2" s="1"/>
  <c r="H6" i="2"/>
  <c r="F30" i="2"/>
  <c r="C37" i="2" s="1"/>
  <c r="C38" i="2" s="1"/>
  <c r="C45" i="2" s="1"/>
  <c r="H12" i="2" l="1"/>
  <c r="F36" i="2" s="1"/>
  <c r="G30" i="2"/>
  <c r="E37" i="2" s="1"/>
  <c r="E38" i="2" s="1"/>
  <c r="E45" i="2" s="1"/>
  <c r="H23" i="2"/>
  <c r="H30" i="2" s="1"/>
  <c r="F37" i="2" s="1"/>
  <c r="F38" i="2" l="1"/>
  <c r="F45" i="2" s="1"/>
</calcChain>
</file>

<file path=xl/sharedStrings.xml><?xml version="1.0" encoding="utf-8"?>
<sst xmlns="http://schemas.openxmlformats.org/spreadsheetml/2006/main" count="226" uniqueCount="117">
  <si>
    <t>sor-szám</t>
  </si>
  <si>
    <t>tétel megnevezése</t>
  </si>
  <si>
    <t>mennyi-
ség</t>
  </si>
  <si>
    <t>egység</t>
  </si>
  <si>
    <t>egységár</t>
  </si>
  <si>
    <t>Nettó épí-tési költség</t>
  </si>
  <si>
    <t>ÁFA
(27%)</t>
  </si>
  <si>
    <t>Bruttó épí-
tési költség</t>
  </si>
  <si>
    <t>Ft/egység</t>
  </si>
  <si>
    <t>Ft</t>
  </si>
  <si>
    <t>1.</t>
  </si>
  <si>
    <t>/1</t>
  </si>
  <si>
    <t>m3</t>
  </si>
  <si>
    <t>/2</t>
  </si>
  <si>
    <t>/3</t>
  </si>
  <si>
    <t>/4</t>
  </si>
  <si>
    <t>/5</t>
  </si>
  <si>
    <t>/6</t>
  </si>
  <si>
    <t>m2</t>
  </si>
  <si>
    <t>2.</t>
  </si>
  <si>
    <t>Költségek összesítése</t>
  </si>
  <si>
    <t>Nettó
építési költség</t>
  </si>
  <si>
    <t>Bruttó
építési költség</t>
  </si>
  <si>
    <t>/a</t>
  </si>
  <si>
    <t>/b</t>
  </si>
  <si>
    <t>/c</t>
  </si>
  <si>
    <t>egyéb költségek összesen</t>
  </si>
  <si>
    <t xml:space="preserve">  Helyreállítási munkák és egyéb költségek mindösszesen:</t>
  </si>
  <si>
    <t>*</t>
  </si>
  <si>
    <t>Sándor Géza</t>
  </si>
  <si>
    <t>okl. építőmérnök, vízépítő szakmérnök</t>
  </si>
  <si>
    <t>MMK nytsz:  01-0967</t>
  </si>
  <si>
    <t>a tervező, szakértő és a műszaki ellenőr nem ÁFA alany</t>
  </si>
  <si>
    <t>/7</t>
  </si>
  <si>
    <t>/8</t>
  </si>
  <si>
    <t>/9</t>
  </si>
  <si>
    <t>/10</t>
  </si>
  <si>
    <t>Helyszín / tétel megnevezése</t>
  </si>
  <si>
    <t>t</t>
  </si>
  <si>
    <t>/11</t>
  </si>
  <si>
    <t>/12</t>
  </si>
  <si>
    <t>/13</t>
  </si>
  <si>
    <t>növényi hulladék és bontási törmelék felrakása járműre, elszállítása megfelelő kezelőtelepre (20 km-en belül)</t>
  </si>
  <si>
    <t>Török-patak 5+978 km szelvény alatti szakaszon sürgős kárelhárítás a további partfalromlás megelőzése érdekében</t>
  </si>
  <si>
    <t>teljes hátfelület, lépcsőzötten, +alja és teteje, további +10% többlet</t>
  </si>
  <si>
    <t>földmű felületének rendezése, humuszterítés és füvesítés</t>
  </si>
  <si>
    <t xml:space="preserve">támfal felvizi lezáró borda megtámasztása vízépítési terméskő rakattal (Andezit terméskő, LMA 5/40 kg) </t>
  </si>
  <si>
    <t>háttöltés készítése, réteges visszatöltéssel és tömörítéssel,
100 m-en belül deponált földanyagból</t>
  </si>
  <si>
    <t>/14</t>
  </si>
  <si>
    <t>meder rendezése helyben lévő kőanyag felhasználásával</t>
  </si>
  <si>
    <t>sürgősségi kárelhárítás költsége</t>
  </si>
  <si>
    <t>végleges helyreállítás költsége</t>
  </si>
  <si>
    <t>helyreállítási munkák költsége összesen</t>
  </si>
  <si>
    <t>szállítás 5000 Ft/t, kezelési, lerakási díj 15000 Ft/t</t>
  </si>
  <si>
    <t>növényzet ritkítása a parton és a mederben</t>
  </si>
  <si>
    <t>50m hossz, 8 m széles</t>
  </si>
  <si>
    <t>12m 2m magas és 8m 1m magas</t>
  </si>
  <si>
    <t>mederbe bedőlt Gabion kőkosarak (kosárméret: 1,0*3,0*1,0 m) bontása kézi erővel kb. 20 m hosszan, 1-2 m magassággal, szükség szerinti ideiglenes megtámasztással</t>
  </si>
  <si>
    <t>kikerülő kőanyag helyben áthalmozása a háttöltésbe ill. a mederbe, kézi erővel</t>
  </si>
  <si>
    <t>12m-en 2 m magas és 8m-en 1m magas</t>
  </si>
  <si>
    <t>2x3m Reno marac 1+1+1 db</t>
  </si>
  <si>
    <t>növényi hulladék és bontási törmelék felrakása járműre, elszállítása megfelelő kezelőtelepre (30 km-en belül)</t>
  </si>
  <si>
    <t>szállítás 15000 Ft/t, kezelési, lerakási díj 15000 Ft/t</t>
  </si>
  <si>
    <t>növényzet ritkítása a lejáró rámpánál</t>
  </si>
  <si>
    <t>10 m hossz, 10m széles, + lejárat: 20*10 m</t>
  </si>
  <si>
    <t>kb. 20m hosszú, alul 5m széles, rézsűs kialakítással</t>
  </si>
  <si>
    <t>visszabontott Gabion fal szintlépcsőinél és mederüregnél ideiglenes lezárás készítése 30 cm Reno matracba ágyazott kőrakottal, helyszínen lévő kőanyagból,  geotextília elválasztó réteg elhelyezésével</t>
  </si>
  <si>
    <t>mederfal lépcsőzése gépi és kiegészítő kézi földmunkával, 40 m hosszúságban, átl. 1,5 m2 keresztmetszettel, a kiemelt anyag deponálása 100 m-en belül</t>
  </si>
  <si>
    <t>alsó és középső gabion sor helyben marad, felette 0,5m-es beugrás, így a keresztmetszet 2*0,5+1*0,5m=1,5 m2</t>
  </si>
  <si>
    <t>Gabion támfal és ideiglenes Reno matrac bontása a megrongálódott íves és egyenes szakaszon, továbbá a lejáró rámpánál, hasznosítható kőanyag deponálása 100m-en belül</t>
  </si>
  <si>
    <t>geotextília elválasztó/szűrő réteg elhelyezése Gabion támfal és Reno matrac földdel érintkező felületein, min. 300 g/m2</t>
  </si>
  <si>
    <t>támfalnál: 20m-en 0,8*1,5 m, fenéklépcsőnél: 5m-en 0,8*1,5, Reno matracoknál 40*2*0,3+6*3*0,3</t>
  </si>
  <si>
    <t>Gabion támfal és fenéklépcső nyomvonalán földkiemelés, tükör készítésével, a kitermelt földanyag deponálása 100 m-en belül</t>
  </si>
  <si>
    <t>támfal és fenéklépcső építése 2-3*1*1 m Gabion kosarak felhasználásával, beszállított kőanyagból</t>
  </si>
  <si>
    <t>íves szakaszon: 12*1 m + 8*2 m, egyenes szakaszon: 18*1 m; lejáró rámpánál: 8*2 m; Reno matracok: 18*0,3</t>
  </si>
  <si>
    <t>mederfal rendezése kézi földmunkával</t>
  </si>
  <si>
    <t>íves szakasz: 20*3m, egyenes szakasz: 18*1m; fenéklépcső: 5*1 m; rámpánál helyreállítás: 8*2m</t>
  </si>
  <si>
    <t>vízépítési terméskő (Andezit kőzúzalék CP45/125 mm) helyszínre szállítása Szob bányaüzemből, átmeneti deponálással</t>
  </si>
  <si>
    <t>80% új anyag; anyagár bányában 7,0 eFt/t, tömeg: 1,8 t/m3, fuvar: 45 eFt/10t</t>
  </si>
  <si>
    <t>kimosódás védő kőrakat Gabionfal lábánál és fenéklépcsőnél, 2*3*0,3 m Reno matrac elemek felhasználásával, beszállított kőanyagból</t>
  </si>
  <si>
    <t>támfalnál 40*2m, fenéklépcsőnél: 6*3m</t>
  </si>
  <si>
    <t>40 m hosszon, 2m széles, rámpánál 10*6m</t>
  </si>
  <si>
    <t>íves szakaszon: 20*3*0,6m, egyenes szakaszon: 18*1*0,5m, tetőn 40*1*0,3m</t>
  </si>
  <si>
    <t>lejárórámpa bontása és visszatöltése helyszínen deponált földanyagból, tömörítése, rézsűk rendezése</t>
  </si>
  <si>
    <t>támfal tetőn: 40*1m, rámpánál: 20*10m</t>
  </si>
  <si>
    <t>anyagár bányában 14,0 eFt/t, tömeg: 1,6 t/m3, fuvar: 45 eFt/5t</t>
  </si>
  <si>
    <t>/15</t>
  </si>
  <si>
    <t>azaz bruttó Huszonötmillió kettőszázhetvenháromezer hétszázkilencven forint.</t>
  </si>
  <si>
    <t>Liget utca felől a mederbe levezető lejáró rámpa készítése 
kb. 4 m szélességben, gépi és kiegészítő kézi földmunkával, földanyag helyben deponálásával</t>
  </si>
  <si>
    <t>Török-patak jobb parti 5+940 - 5+978 km szelvényében lévő Gabion támfal végleges helyreállítása</t>
  </si>
  <si>
    <t>Budapest, 2024. május 12.</t>
  </si>
  <si>
    <r>
      <rPr>
        <b/>
        <sz val="16"/>
        <color indexed="8"/>
        <rFont val="Calibri"/>
        <family val="2"/>
        <charset val="238"/>
      </rPr>
      <t>KÖLTSÉGBECSLÉS</t>
    </r>
    <r>
      <rPr>
        <b/>
        <sz val="12"/>
        <color indexed="8"/>
        <rFont val="Calibri"/>
        <family val="2"/>
        <charset val="238"/>
      </rPr>
      <t xml:space="preserve">
Szokolya községben  a Török-patakon 2023. decemberben és 2024. áprilisban bekövetkezett károk helyreállítási munkáiról</t>
    </r>
  </si>
  <si>
    <t>50 m hossz; szélesség: mederben 4 m, a parton 2-2 m</t>
  </si>
  <si>
    <t>12 m-es szakaszon 2*1 m keresztmetszettel;
  8 m-es szakaszon 1*1 m keresztmetszettel;</t>
  </si>
  <si>
    <t>ld. /2 tétel</t>
  </si>
  <si>
    <t>12 m-es szakaszon 2 m magas; 8 m-es szakaszon 1 m magas</t>
  </si>
  <si>
    <t>3 db ideiglenes szintlépcső
Reno matrac területi mérete: 2*3 m</t>
  </si>
  <si>
    <t>Becsült mennyiség</t>
  </si>
  <si>
    <t>lejáró rámpa fölműve: alul 5 m széles bevágás, rézsűs kialakítással; 
kb. 20 m hosszon; 0-3 m között változó, átlag 1 m mélységgel</t>
  </si>
  <si>
    <t>0,8 m mély, 1*1,5 m km. árok, támfal alatt 20m, fenéklépcsőnél: 5m;
Reno matracoknál 0,3 m mély, 40*2 m és 6*3 m területen</t>
  </si>
  <si>
    <t>a Gabion kőmű és Reno matracok földdel érintkező felületén,
+10% többlet az átlapolások miatt</t>
  </si>
  <si>
    <t>íves szakasz: 20*3*1 m, egyenes szakasz: 18*1*1 m;
fenéklépcső: 5*1*1 m; rámpánál helyreállítás: 8*2*1m</t>
  </si>
  <si>
    <t>íves szakaszon: 12*1*1 m + 8*2*1 m, egyenes szakaszon: 18*1*1 m;
lejáró rámpánál: 8*2*1 m; 
ideiglenes Reno matracok: 18*0,3</t>
  </si>
  <si>
    <t>támfalnál 40*2 m; fenéklépcsőnél: 6*3m</t>
  </si>
  <si>
    <t>épülő kőművekbe 80% új anyag beszállítás: ld. /7 tétel mennyiségét 
és a /8 tétel mennyiségét 0,3 m vastagsággal</t>
  </si>
  <si>
    <t>Gabion fal íves szakaszán: 20 m hosszon, 3*0,6 m keresztmetszettel;
egyenes szakaszon: 18 m hosszon, 1*0,5 m keresztmetszettel;
Gabion fal teljes hosszában felül: 40 m hosszon, 1*0,3 m keresztmetszettel</t>
  </si>
  <si>
    <t>Gabion fal teljes hosszában felül: 40 m hosszon, 1 m szélességgel;
ideiglenes lejáró rámpánál: 20*10 m</t>
  </si>
  <si>
    <t>ideiglenes lejáró rámpa bontása és visszatöltése helyszínen deponált földanyagból, tömörítése, rézsűk rendezése</t>
  </si>
  <si>
    <t>Becsült mennyiség, Gabion kosár és Reno matrac fémanyagával együtt</t>
  </si>
  <si>
    <t>Gabion támfal mellett a medervédő Reno matracon túl:
40 m hossz, 2m széles;
ideiglenes lejáró rámpánál 10*6m</t>
  </si>
  <si>
    <t>számításba vett méretek</t>
  </si>
  <si>
    <t>Liget u. 17. bejáratnak szemben ideiglenes lejárathoz: 10*10 m
lejáró rámpához 10*20 m</t>
  </si>
  <si>
    <r>
      <rPr>
        <b/>
        <sz val="16"/>
        <color indexed="8"/>
        <rFont val="Calibri"/>
        <family val="2"/>
        <charset val="238"/>
      </rPr>
      <t>MENNYISÉGSZÁMÍTÁS A KÖLTSÉGBECSLÉSHEZ</t>
    </r>
    <r>
      <rPr>
        <b/>
        <sz val="12"/>
        <color indexed="8"/>
        <rFont val="Calibri"/>
        <family val="2"/>
        <charset val="238"/>
      </rPr>
      <t xml:space="preserve">
Szokolya községben  a Török-patakon 2023. decemberben és 2024. áprilisban bekövetkezett károk helyreállítási munkáiról</t>
    </r>
  </si>
  <si>
    <t>alsó és középső gubóin sor helyben marad, felettük 0,5-0,5 m-es beugrás, így a keresztmetszet 2*0,5+1*0,5m=1,5 m2</t>
  </si>
  <si>
    <t>szakértői díj * - NEM RELEVÁNS</t>
  </si>
  <si>
    <t>tervezési költségek * - NEM RELEVÁNS</t>
  </si>
  <si>
    <t>műszaki ellenőrzési díj * - NEM RELEVÁNS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</si>
</sst>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.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5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65" fontId="3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0" fillId="0" borderId="5" xfId="0" quotePrefix="1" applyBorder="1" applyAlignment="1">
      <alignment horizontal="right" vertical="top"/>
    </xf>
    <xf numFmtId="0" fontId="0" fillId="0" borderId="8" xfId="0" quotePrefix="1" applyBorder="1" applyAlignment="1">
      <alignment horizontal="right" vertical="top"/>
    </xf>
    <xf numFmtId="0" fontId="0" fillId="0" borderId="0" xfId="0" applyAlignment="1">
      <alignment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0" fillId="2" borderId="8" xfId="0" applyFill="1" applyBorder="1" applyAlignment="1">
      <alignment vertical="center"/>
    </xf>
    <xf numFmtId="3" fontId="3" fillId="2" borderId="9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6" xfId="0" applyNumberFormat="1" applyFont="1" applyBorder="1" applyAlignment="1">
      <alignment horizontal="right" vertical="center" indent="1"/>
    </xf>
    <xf numFmtId="3" fontId="5" fillId="0" borderId="0" xfId="0" applyNumberFormat="1" applyFont="1" applyAlignment="1">
      <alignment horizontal="right" vertical="center" indent="1"/>
    </xf>
    <xf numFmtId="0" fontId="0" fillId="3" borderId="1" xfId="0" applyFill="1" applyBorder="1" applyAlignment="1">
      <alignment vertical="center"/>
    </xf>
    <xf numFmtId="3" fontId="0" fillId="2" borderId="0" xfId="0" applyNumberFormat="1" applyFill="1" applyAlignment="1">
      <alignment horizontal="right" vertical="center" indent="2"/>
    </xf>
    <xf numFmtId="3" fontId="3" fillId="2" borderId="0" xfId="0" applyNumberFormat="1" applyFont="1" applyFill="1" applyAlignment="1">
      <alignment horizontal="right" vertical="center" indent="2"/>
    </xf>
    <xf numFmtId="3" fontId="3" fillId="2" borderId="0" xfId="0" applyNumberFormat="1" applyFont="1" applyFill="1" applyAlignment="1">
      <alignment horizontal="right" vertical="center" indent="1"/>
    </xf>
    <xf numFmtId="3" fontId="3" fillId="2" borderId="9" xfId="0" applyNumberFormat="1" applyFont="1" applyFill="1" applyBorder="1" applyAlignment="1">
      <alignment horizontal="right" vertical="center" indent="2"/>
    </xf>
    <xf numFmtId="0" fontId="0" fillId="0" borderId="5" xfId="0" quotePrefix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0" fillId="0" borderId="8" xfId="0" quotePrefix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0" fillId="2" borderId="0" xfId="0" applyNumberFormat="1" applyFill="1" applyAlignment="1">
      <alignment horizontal="right" vertical="center" indent="1"/>
    </xf>
    <xf numFmtId="3" fontId="0" fillId="2" borderId="9" xfId="0" applyNumberFormat="1" applyFill="1" applyBorder="1" applyAlignment="1">
      <alignment horizontal="right" vertical="center" indent="2"/>
    </xf>
    <xf numFmtId="0" fontId="6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165" fontId="0" fillId="2" borderId="0" xfId="0" applyNumberForma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165" fontId="0" fillId="0" borderId="0" xfId="0" applyNumberFormat="1" applyAlignment="1">
      <alignment vertical="center"/>
    </xf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165" fontId="7" fillId="2" borderId="0" xfId="0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0" fillId="2" borderId="0" xfId="0" applyNumberFormat="1" applyFill="1" applyAlignment="1">
      <alignment vertical="center"/>
    </xf>
    <xf numFmtId="3" fontId="3" fillId="3" borderId="4" xfId="0" applyNumberFormat="1" applyFont="1" applyFill="1" applyBorder="1" applyAlignment="1">
      <alignment horizontal="right" vertical="center" indent="1"/>
    </xf>
    <xf numFmtId="0" fontId="3" fillId="0" borderId="11" xfId="0" applyFont="1" applyBorder="1" applyAlignment="1">
      <alignment horizontal="right" vertical="center"/>
    </xf>
    <xf numFmtId="3" fontId="11" fillId="0" borderId="0" xfId="0" applyNumberFormat="1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quotePrefix="1" applyBorder="1" applyAlignment="1">
      <alignment horizontal="right" vertical="top"/>
    </xf>
    <xf numFmtId="0" fontId="0" fillId="0" borderId="17" xfId="0" quotePrefix="1" applyBorder="1" applyAlignment="1">
      <alignment horizontal="right" vertical="top"/>
    </xf>
    <xf numFmtId="0" fontId="0" fillId="0" borderId="18" xfId="0" applyBorder="1" applyAlignment="1">
      <alignment vertical="center" wrapText="1"/>
    </xf>
    <xf numFmtId="165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16" xfId="0" quotePrefix="1" applyBorder="1" applyAlignment="1">
      <alignment horizontal="right" vertical="top" wrapText="1"/>
    </xf>
    <xf numFmtId="0" fontId="1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165" fontId="3" fillId="3" borderId="22" xfId="0" applyNumberFormat="1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0" fillId="0" borderId="16" xfId="0" quotePrefix="1" applyBorder="1" applyAlignment="1">
      <alignment horizontal="right" vertical="center"/>
    </xf>
    <xf numFmtId="0" fontId="0" fillId="0" borderId="8" xfId="0" quotePrefix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" fontId="3" fillId="3" borderId="4" xfId="0" applyNumberFormat="1" applyFont="1" applyFill="1" applyBorder="1" applyAlignment="1">
      <alignment horizontal="right" vertical="center" indent="2"/>
    </xf>
    <xf numFmtId="3" fontId="2" fillId="3" borderId="4" xfId="0" applyNumberFormat="1" applyFont="1" applyFill="1" applyBorder="1" applyAlignment="1">
      <alignment horizontal="right" vertical="center" indent="2"/>
    </xf>
    <xf numFmtId="0" fontId="7" fillId="2" borderId="6" xfId="0" applyFont="1" applyFill="1" applyBorder="1" applyAlignment="1">
      <alignment horizontal="center" vertical="center"/>
    </xf>
    <xf numFmtId="3" fontId="5" fillId="0" borderId="6" xfId="0" applyNumberFormat="1" applyFont="1" applyBorder="1" applyAlignment="1">
      <alignment horizontal="right" vertical="center" indent="2"/>
    </xf>
    <xf numFmtId="3" fontId="5" fillId="0" borderId="7" xfId="0" applyNumberFormat="1" applyFont="1" applyBorder="1" applyAlignment="1">
      <alignment horizontal="right" vertical="center" indent="2"/>
    </xf>
    <xf numFmtId="3" fontId="5" fillId="0" borderId="0" xfId="0" applyNumberFormat="1" applyFont="1" applyAlignment="1">
      <alignment horizontal="right" vertical="center" indent="2"/>
    </xf>
    <xf numFmtId="3" fontId="5" fillId="0" borderId="9" xfId="0" applyNumberFormat="1" applyFont="1" applyBorder="1" applyAlignment="1">
      <alignment horizontal="right" vertical="center" indent="2"/>
    </xf>
    <xf numFmtId="165" fontId="0" fillId="0" borderId="4" xfId="0" applyNumberForma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Ezres 2" xfId="1" xr:uid="{00000000-0005-0000-0000-000000000000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616322</xdr:colOff>
      <xdr:row>50</xdr:row>
      <xdr:rowOff>179293</xdr:rowOff>
    </xdr:from>
    <xdr:to>
      <xdr:col>7</xdr:col>
      <xdr:colOff>339135</xdr:colOff>
      <xdr:row>52</xdr:row>
      <xdr:rowOff>168086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683E178-4466-4B25-9F13-5451B0075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4702" y="13857193"/>
          <a:ext cx="1985953" cy="369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1119242</xdr:colOff>
      <xdr:row>29</xdr:row>
      <xdr:rowOff>171673</xdr:rowOff>
    </xdr:from>
    <xdr:to>
      <xdr:col>2</xdr:col>
      <xdr:colOff>3105195</xdr:colOff>
      <xdr:row>31</xdr:row>
      <xdr:rowOff>160466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566D5AEF-9631-4C7C-8368-C64CF6156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8902" y="10672033"/>
          <a:ext cx="1985953" cy="369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04B03-42F6-4261-A9E9-63A5557F3AAC}">
  <dimension ref="A1:J56"/>
  <sheetViews>
    <sheetView tabSelected="1" topLeftCell="A31" zoomScaleNormal="100" workbookViewId="0">
      <selection activeCell="I47" sqref="I47"/>
    </sheetView>
  </sheetViews>
  <sheetFormatPr defaultColWidth="9.140625" defaultRowHeight="15" x14ac:dyDescent="0.25"/>
  <cols>
    <col min="1" max="1" width="5.7109375" style="1" customWidth="1"/>
    <col min="2" max="2" width="65.7109375" style="1" customWidth="1"/>
    <col min="3" max="3" width="8.7109375" style="53" customWidth="1"/>
    <col min="4" max="4" width="8.7109375" style="1" customWidth="1"/>
    <col min="5" max="6" width="11.7109375" style="1" customWidth="1"/>
    <col min="7" max="7" width="9.7109375" style="1" customWidth="1"/>
    <col min="8" max="8" width="11.7109375" style="1" customWidth="1"/>
    <col min="9" max="16384" width="9.140625" style="1"/>
  </cols>
  <sheetData>
    <row r="1" spans="1:10" ht="65.099999999999994" customHeight="1" x14ac:dyDescent="0.25">
      <c r="A1" s="97" t="s">
        <v>91</v>
      </c>
      <c r="B1" s="98"/>
      <c r="C1" s="98"/>
      <c r="D1" s="98"/>
      <c r="E1" s="98"/>
      <c r="F1" s="98"/>
      <c r="G1" s="98"/>
      <c r="H1" s="99"/>
    </row>
    <row r="2" spans="1:10" ht="30" x14ac:dyDescent="0.25">
      <c r="A2" s="92" t="s">
        <v>0</v>
      </c>
      <c r="B2" s="94" t="s">
        <v>37</v>
      </c>
      <c r="C2" s="92" t="s">
        <v>2</v>
      </c>
      <c r="D2" s="94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10" x14ac:dyDescent="0.25">
      <c r="A3" s="93"/>
      <c r="B3" s="94"/>
      <c r="C3" s="93"/>
      <c r="D3" s="94"/>
      <c r="E3" s="3" t="s">
        <v>8</v>
      </c>
      <c r="F3" s="3" t="s">
        <v>9</v>
      </c>
      <c r="G3" s="3" t="s">
        <v>9</v>
      </c>
      <c r="H3" s="3" t="s">
        <v>9</v>
      </c>
    </row>
    <row r="4" spans="1:10" x14ac:dyDescent="0.25">
      <c r="A4" s="4"/>
      <c r="B4" s="5"/>
      <c r="C4" s="6"/>
      <c r="D4" s="7"/>
      <c r="E4" s="8"/>
      <c r="F4" s="8"/>
      <c r="G4" s="8"/>
      <c r="H4" s="8"/>
    </row>
    <row r="5" spans="1:10" x14ac:dyDescent="0.25">
      <c r="A5" s="9" t="s">
        <v>10</v>
      </c>
      <c r="B5" s="10" t="s">
        <v>43</v>
      </c>
      <c r="C5" s="11"/>
      <c r="D5" s="12"/>
      <c r="E5" s="12"/>
      <c r="F5" s="12"/>
      <c r="G5" s="12"/>
      <c r="H5" s="13"/>
    </row>
    <row r="6" spans="1:10" x14ac:dyDescent="0.25">
      <c r="A6" s="14" t="s">
        <v>11</v>
      </c>
      <c r="B6" s="16" t="s">
        <v>54</v>
      </c>
      <c r="C6" s="17">
        <f>50*8</f>
        <v>400</v>
      </c>
      <c r="D6" s="18" t="s">
        <v>18</v>
      </c>
      <c r="E6" s="19">
        <v>0</v>
      </c>
      <c r="F6" s="19">
        <f t="shared" ref="F6:F10" si="0">C6*E6</f>
        <v>0</v>
      </c>
      <c r="G6" s="19">
        <f t="shared" ref="G6:G10" si="1">F6*0.27</f>
        <v>0</v>
      </c>
      <c r="H6" s="20">
        <f t="shared" ref="H6" si="2">SUM(F6:G6)</f>
        <v>0</v>
      </c>
      <c r="J6" s="1" t="s">
        <v>55</v>
      </c>
    </row>
    <row r="7" spans="1:10" ht="45" x14ac:dyDescent="0.25">
      <c r="A7" s="15" t="s">
        <v>13</v>
      </c>
      <c r="B7" s="16" t="s">
        <v>57</v>
      </c>
      <c r="C7" s="17">
        <f>12*2+8*1</f>
        <v>32</v>
      </c>
      <c r="D7" s="18" t="s">
        <v>12</v>
      </c>
      <c r="E7" s="19">
        <v>0</v>
      </c>
      <c r="F7" s="19">
        <f t="shared" si="0"/>
        <v>0</v>
      </c>
      <c r="G7" s="19">
        <f t="shared" si="1"/>
        <v>0</v>
      </c>
      <c r="H7" s="20">
        <f t="shared" ref="H7:H11" si="3">SUM(F7:G7)</f>
        <v>0</v>
      </c>
      <c r="J7" s="1" t="s">
        <v>56</v>
      </c>
    </row>
    <row r="8" spans="1:10" ht="14.45" customHeight="1" x14ac:dyDescent="0.25">
      <c r="A8" s="83" t="s">
        <v>14</v>
      </c>
      <c r="B8" s="16" t="s">
        <v>58</v>
      </c>
      <c r="C8" s="17">
        <f>C7</f>
        <v>32</v>
      </c>
      <c r="D8" s="18" t="s">
        <v>12</v>
      </c>
      <c r="E8" s="19">
        <v>0</v>
      </c>
      <c r="F8" s="19">
        <f t="shared" si="0"/>
        <v>0</v>
      </c>
      <c r="G8" s="19">
        <f t="shared" si="1"/>
        <v>0</v>
      </c>
      <c r="H8" s="20">
        <f t="shared" si="3"/>
        <v>0</v>
      </c>
    </row>
    <row r="9" spans="1:10" ht="14.45" customHeight="1" x14ac:dyDescent="0.25">
      <c r="A9" s="15" t="s">
        <v>15</v>
      </c>
      <c r="B9" s="16" t="s">
        <v>75</v>
      </c>
      <c r="C9" s="17">
        <f>12*2+8*1</f>
        <v>32</v>
      </c>
      <c r="D9" s="18" t="s">
        <v>18</v>
      </c>
      <c r="E9" s="19">
        <v>0</v>
      </c>
      <c r="F9" s="19">
        <f t="shared" si="0"/>
        <v>0</v>
      </c>
      <c r="G9" s="19">
        <f t="shared" si="1"/>
        <v>0</v>
      </c>
      <c r="H9" s="20">
        <f t="shared" si="3"/>
        <v>0</v>
      </c>
      <c r="J9" s="1" t="s">
        <v>59</v>
      </c>
    </row>
    <row r="10" spans="1:10" ht="45" x14ac:dyDescent="0.25">
      <c r="A10" s="15" t="s">
        <v>16</v>
      </c>
      <c r="B10" s="16" t="s">
        <v>66</v>
      </c>
      <c r="C10" s="17">
        <f>3*2*3</f>
        <v>18</v>
      </c>
      <c r="D10" s="18" t="s">
        <v>18</v>
      </c>
      <c r="E10" s="19">
        <v>0</v>
      </c>
      <c r="F10" s="19">
        <f t="shared" si="0"/>
        <v>0</v>
      </c>
      <c r="G10" s="19">
        <f t="shared" si="1"/>
        <v>0</v>
      </c>
      <c r="H10" s="20">
        <f t="shared" si="3"/>
        <v>0</v>
      </c>
      <c r="J10" s="1" t="s">
        <v>60</v>
      </c>
    </row>
    <row r="11" spans="1:10" ht="30.75" thickBot="1" x14ac:dyDescent="0.3">
      <c r="A11" s="15" t="s">
        <v>17</v>
      </c>
      <c r="B11" s="16" t="s">
        <v>61</v>
      </c>
      <c r="C11" s="17">
        <v>1</v>
      </c>
      <c r="D11" s="18" t="s">
        <v>38</v>
      </c>
      <c r="E11" s="19">
        <v>0</v>
      </c>
      <c r="F11" s="19">
        <f>C11*E11</f>
        <v>0</v>
      </c>
      <c r="G11" s="19">
        <f>F11*0.27</f>
        <v>0</v>
      </c>
      <c r="H11" s="20">
        <f t="shared" si="3"/>
        <v>0</v>
      </c>
      <c r="J11" s="1" t="s">
        <v>62</v>
      </c>
    </row>
    <row r="12" spans="1:10" ht="15.75" thickTop="1" x14ac:dyDescent="0.25">
      <c r="A12" s="21"/>
      <c r="B12" s="61" t="s">
        <v>50</v>
      </c>
      <c r="C12" s="23"/>
      <c r="D12" s="22"/>
      <c r="E12" s="24"/>
      <c r="F12" s="25">
        <f>SUM(F6:F11)</f>
        <v>0</v>
      </c>
      <c r="G12" s="25">
        <f>SUM(G6:G11)</f>
        <v>0</v>
      </c>
      <c r="H12" s="25">
        <f>SUM(H6:H11)</f>
        <v>0</v>
      </c>
    </row>
    <row r="13" spans="1:10" x14ac:dyDescent="0.25">
      <c r="A13" s="4"/>
      <c r="B13" s="5"/>
      <c r="C13" s="6"/>
      <c r="D13" s="7"/>
      <c r="E13" s="8"/>
      <c r="F13" s="8"/>
      <c r="G13" s="8"/>
      <c r="H13" s="8"/>
    </row>
    <row r="14" spans="1:10" x14ac:dyDescent="0.25">
      <c r="A14" s="9" t="s">
        <v>19</v>
      </c>
      <c r="B14" s="10" t="s">
        <v>89</v>
      </c>
      <c r="C14" s="11"/>
      <c r="D14" s="12"/>
      <c r="E14" s="12"/>
      <c r="F14" s="12"/>
      <c r="G14" s="12"/>
      <c r="H14" s="13"/>
    </row>
    <row r="15" spans="1:10" x14ac:dyDescent="0.25">
      <c r="A15" s="14" t="s">
        <v>11</v>
      </c>
      <c r="B15" s="16" t="s">
        <v>63</v>
      </c>
      <c r="C15" s="17">
        <f>10*10+20*10</f>
        <v>300</v>
      </c>
      <c r="D15" s="18" t="s">
        <v>18</v>
      </c>
      <c r="E15" s="19">
        <f>E6</f>
        <v>0</v>
      </c>
      <c r="F15" s="19">
        <f t="shared" ref="F15:F29" si="4">C15*E15</f>
        <v>0</v>
      </c>
      <c r="G15" s="19">
        <f t="shared" ref="G15:G29" si="5">F15*0.27</f>
        <v>0</v>
      </c>
      <c r="H15" s="20">
        <f t="shared" ref="H15" si="6">SUM(F15:G15)</f>
        <v>0</v>
      </c>
      <c r="J15" s="1" t="s">
        <v>64</v>
      </c>
    </row>
    <row r="16" spans="1:10" ht="45" x14ac:dyDescent="0.25">
      <c r="A16" s="15" t="s">
        <v>13</v>
      </c>
      <c r="B16" s="16" t="s">
        <v>88</v>
      </c>
      <c r="C16" s="17">
        <f>ROUND(20*5*1,1)</f>
        <v>100</v>
      </c>
      <c r="D16" s="18" t="s">
        <v>12</v>
      </c>
      <c r="E16" s="19">
        <v>0</v>
      </c>
      <c r="F16" s="19">
        <f>C16*E16</f>
        <v>0</v>
      </c>
      <c r="G16" s="19">
        <f>F16*0.27</f>
        <v>0</v>
      </c>
      <c r="H16" s="20">
        <f t="shared" ref="H16:H28" si="7">SUM(F16:G16)</f>
        <v>0</v>
      </c>
      <c r="J16" s="1" t="s">
        <v>65</v>
      </c>
    </row>
    <row r="17" spans="1:10" ht="45" x14ac:dyDescent="0.25">
      <c r="A17" s="15" t="s">
        <v>14</v>
      </c>
      <c r="B17" s="16" t="s">
        <v>69</v>
      </c>
      <c r="C17" s="17">
        <f>12*1+8*2+18*1+8*2+18*0.3+0.6</f>
        <v>68</v>
      </c>
      <c r="D17" s="18" t="s">
        <v>12</v>
      </c>
      <c r="E17" s="19">
        <f>E7</f>
        <v>0</v>
      </c>
      <c r="F17" s="19">
        <f>C17*E17</f>
        <v>0</v>
      </c>
      <c r="G17" s="19">
        <f>F17*0.27</f>
        <v>0</v>
      </c>
      <c r="H17" s="20">
        <f t="shared" si="7"/>
        <v>0</v>
      </c>
      <c r="J17" s="1" t="s">
        <v>74</v>
      </c>
    </row>
    <row r="18" spans="1:10" ht="45" x14ac:dyDescent="0.25">
      <c r="A18" s="15" t="s">
        <v>15</v>
      </c>
      <c r="B18" s="16" t="s">
        <v>67</v>
      </c>
      <c r="C18" s="17">
        <f>ROUND(40*1.5,1)</f>
        <v>60</v>
      </c>
      <c r="D18" s="18" t="s">
        <v>12</v>
      </c>
      <c r="E18" s="19">
        <v>0</v>
      </c>
      <c r="F18" s="19">
        <f t="shared" si="4"/>
        <v>0</v>
      </c>
      <c r="G18" s="19">
        <f t="shared" si="5"/>
        <v>0</v>
      </c>
      <c r="H18" s="20">
        <f t="shared" si="7"/>
        <v>0</v>
      </c>
      <c r="J18" s="1" t="s">
        <v>68</v>
      </c>
    </row>
    <row r="19" spans="1:10" ht="30" x14ac:dyDescent="0.25">
      <c r="A19" s="15" t="s">
        <v>16</v>
      </c>
      <c r="B19" s="16" t="s">
        <v>72</v>
      </c>
      <c r="C19" s="17">
        <f>20*0.8*1.5+5*0.8*1.5+40*2*0.3+6*3*0.3+0.6</f>
        <v>60</v>
      </c>
      <c r="D19" s="18" t="s">
        <v>12</v>
      </c>
      <c r="E19" s="19">
        <v>0</v>
      </c>
      <c r="F19" s="19">
        <f t="shared" si="4"/>
        <v>0</v>
      </c>
      <c r="G19" s="19">
        <f t="shared" si="5"/>
        <v>0</v>
      </c>
      <c r="H19" s="20">
        <f t="shared" si="7"/>
        <v>0</v>
      </c>
      <c r="I19" s="58"/>
      <c r="J19" s="1" t="s">
        <v>71</v>
      </c>
    </row>
    <row r="20" spans="1:10" ht="30" x14ac:dyDescent="0.25">
      <c r="A20" s="15" t="s">
        <v>17</v>
      </c>
      <c r="B20" s="16" t="s">
        <v>70</v>
      </c>
      <c r="C20" s="17">
        <f>ROUND((20*(0.5+1+3+0.5+1)+20*(1.5+1)+40*(2+0.3+0.3)+5*(1+1+1)+2+6*(3+0.3+0.3))*1.1,0)+6</f>
        <v>350</v>
      </c>
      <c r="D20" s="18" t="s">
        <v>18</v>
      </c>
      <c r="E20" s="19">
        <v>0</v>
      </c>
      <c r="F20" s="19">
        <f t="shared" si="4"/>
        <v>0</v>
      </c>
      <c r="G20" s="19">
        <f t="shared" si="5"/>
        <v>0</v>
      </c>
      <c r="H20" s="20">
        <f t="shared" si="7"/>
        <v>0</v>
      </c>
      <c r="J20" s="1" t="s">
        <v>44</v>
      </c>
    </row>
    <row r="21" spans="1:10" ht="30" x14ac:dyDescent="0.25">
      <c r="A21" s="15" t="s">
        <v>33</v>
      </c>
      <c r="B21" s="16" t="s">
        <v>73</v>
      </c>
      <c r="C21" s="17">
        <f>ROUND(20*3*1+18*1*1+5*1*1+8*2*1,1)</f>
        <v>99</v>
      </c>
      <c r="D21" s="18" t="s">
        <v>12</v>
      </c>
      <c r="E21" s="62">
        <v>0</v>
      </c>
      <c r="F21" s="19">
        <f t="shared" si="4"/>
        <v>0</v>
      </c>
      <c r="G21" s="19">
        <f t="shared" si="5"/>
        <v>0</v>
      </c>
      <c r="H21" s="20">
        <f t="shared" si="7"/>
        <v>0</v>
      </c>
      <c r="J21" s="1" t="s">
        <v>76</v>
      </c>
    </row>
    <row r="22" spans="1:10" ht="30" x14ac:dyDescent="0.25">
      <c r="A22" s="15" t="s">
        <v>34</v>
      </c>
      <c r="B22" s="16" t="s">
        <v>79</v>
      </c>
      <c r="C22" s="17">
        <f>40*2+6*3</f>
        <v>98</v>
      </c>
      <c r="D22" s="18" t="s">
        <v>18</v>
      </c>
      <c r="E22" s="62">
        <v>0</v>
      </c>
      <c r="F22" s="19">
        <f t="shared" si="4"/>
        <v>0</v>
      </c>
      <c r="G22" s="19">
        <f t="shared" si="5"/>
        <v>0</v>
      </c>
      <c r="H22" s="20">
        <f t="shared" si="7"/>
        <v>0</v>
      </c>
      <c r="J22" s="1" t="s">
        <v>80</v>
      </c>
    </row>
    <row r="23" spans="1:10" ht="30" x14ac:dyDescent="0.25">
      <c r="A23" s="15" t="s">
        <v>35</v>
      </c>
      <c r="B23" s="16" t="s">
        <v>77</v>
      </c>
      <c r="C23" s="17">
        <f>ROUNDUP((C21+C22*0.3)*0.8,0)-3</f>
        <v>100</v>
      </c>
      <c r="D23" s="18" t="s">
        <v>12</v>
      </c>
      <c r="E23" s="19">
        <v>0</v>
      </c>
      <c r="F23" s="19">
        <f t="shared" si="4"/>
        <v>0</v>
      </c>
      <c r="G23" s="19">
        <f t="shared" si="5"/>
        <v>0</v>
      </c>
      <c r="H23" s="20">
        <f t="shared" si="7"/>
        <v>0</v>
      </c>
      <c r="J23" s="1" t="s">
        <v>78</v>
      </c>
    </row>
    <row r="24" spans="1:10" ht="30" x14ac:dyDescent="0.25">
      <c r="A24" s="15" t="s">
        <v>36</v>
      </c>
      <c r="B24" s="16" t="s">
        <v>46</v>
      </c>
      <c r="C24" s="17">
        <v>3</v>
      </c>
      <c r="D24" s="18" t="s">
        <v>12</v>
      </c>
      <c r="E24" s="19">
        <v>0</v>
      </c>
      <c r="F24" s="19">
        <f t="shared" si="4"/>
        <v>0</v>
      </c>
      <c r="G24" s="19">
        <f t="shared" si="5"/>
        <v>0</v>
      </c>
      <c r="H24" s="20">
        <f t="shared" si="7"/>
        <v>0</v>
      </c>
      <c r="I24" s="58"/>
      <c r="J24" s="1" t="s">
        <v>85</v>
      </c>
    </row>
    <row r="25" spans="1:10" x14ac:dyDescent="0.25">
      <c r="A25" s="15" t="s">
        <v>39</v>
      </c>
      <c r="B25" s="16" t="s">
        <v>49</v>
      </c>
      <c r="C25" s="17">
        <f>40*2+10*6</f>
        <v>140</v>
      </c>
      <c r="D25" s="18" t="s">
        <v>18</v>
      </c>
      <c r="E25" s="19">
        <v>0</v>
      </c>
      <c r="F25" s="19">
        <f t="shared" si="4"/>
        <v>0</v>
      </c>
      <c r="G25" s="19">
        <f t="shared" si="5"/>
        <v>0</v>
      </c>
      <c r="H25" s="20">
        <f t="shared" si="7"/>
        <v>0</v>
      </c>
      <c r="I25" s="58"/>
      <c r="J25" s="1" t="s">
        <v>81</v>
      </c>
    </row>
    <row r="26" spans="1:10" ht="30" x14ac:dyDescent="0.25">
      <c r="A26" s="15" t="s">
        <v>40</v>
      </c>
      <c r="B26" s="16" t="s">
        <v>47</v>
      </c>
      <c r="C26" s="17">
        <f>20*3*0.6+18*1*0.5+40*1*0.3</f>
        <v>57</v>
      </c>
      <c r="D26" s="18" t="s">
        <v>12</v>
      </c>
      <c r="E26" s="19">
        <v>0</v>
      </c>
      <c r="F26" s="19">
        <f t="shared" si="4"/>
        <v>0</v>
      </c>
      <c r="G26" s="19">
        <f t="shared" si="5"/>
        <v>0</v>
      </c>
      <c r="H26" s="20">
        <f t="shared" si="7"/>
        <v>0</v>
      </c>
      <c r="J26" s="1" t="s">
        <v>82</v>
      </c>
    </row>
    <row r="27" spans="1:10" ht="30" x14ac:dyDescent="0.25">
      <c r="A27" s="15" t="s">
        <v>41</v>
      </c>
      <c r="B27" s="16" t="s">
        <v>83</v>
      </c>
      <c r="C27" s="17">
        <f>C16</f>
        <v>100</v>
      </c>
      <c r="D27" s="18" t="s">
        <v>12</v>
      </c>
      <c r="E27" s="19">
        <v>0</v>
      </c>
      <c r="F27" s="19">
        <f t="shared" si="4"/>
        <v>0</v>
      </c>
      <c r="G27" s="19">
        <f t="shared" si="5"/>
        <v>0</v>
      </c>
      <c r="H27" s="20">
        <f t="shared" si="7"/>
        <v>0</v>
      </c>
      <c r="I27" s="58"/>
    </row>
    <row r="28" spans="1:10" x14ac:dyDescent="0.25">
      <c r="A28" s="15" t="s">
        <v>48</v>
      </c>
      <c r="B28" s="16" t="s">
        <v>45</v>
      </c>
      <c r="C28" s="17">
        <f>40*1+20*10</f>
        <v>240</v>
      </c>
      <c r="D28" s="18" t="s">
        <v>18</v>
      </c>
      <c r="E28" s="19">
        <v>0</v>
      </c>
      <c r="F28" s="19">
        <f t="shared" si="4"/>
        <v>0</v>
      </c>
      <c r="G28" s="19">
        <f t="shared" si="5"/>
        <v>0</v>
      </c>
      <c r="H28" s="20">
        <f t="shared" si="7"/>
        <v>0</v>
      </c>
      <c r="I28" s="58"/>
      <c r="J28" s="1" t="s">
        <v>84</v>
      </c>
    </row>
    <row r="29" spans="1:10" ht="30.75" thickBot="1" x14ac:dyDescent="0.3">
      <c r="A29" s="15" t="s">
        <v>86</v>
      </c>
      <c r="B29" s="16" t="s">
        <v>42</v>
      </c>
      <c r="C29" s="17">
        <v>5</v>
      </c>
      <c r="D29" s="18" t="s">
        <v>38</v>
      </c>
      <c r="E29" s="19">
        <v>0</v>
      </c>
      <c r="F29" s="19">
        <f t="shared" si="4"/>
        <v>0</v>
      </c>
      <c r="G29" s="19">
        <f t="shared" si="5"/>
        <v>0</v>
      </c>
      <c r="H29" s="20">
        <f t="shared" ref="H29" si="8">SUM(F29:G29)</f>
        <v>0</v>
      </c>
      <c r="J29" s="1" t="s">
        <v>53</v>
      </c>
    </row>
    <row r="30" spans="1:10" ht="15.75" thickTop="1" x14ac:dyDescent="0.25">
      <c r="A30" s="21"/>
      <c r="B30" s="61" t="s">
        <v>51</v>
      </c>
      <c r="C30" s="23"/>
      <c r="D30" s="22"/>
      <c r="E30" s="24"/>
      <c r="F30" s="25">
        <f>SUM(F15:F29)</f>
        <v>0</v>
      </c>
      <c r="G30" s="25">
        <f>SUM(G15:G29)</f>
        <v>0</v>
      </c>
      <c r="H30" s="25">
        <f>SUM(H15:H29)</f>
        <v>0</v>
      </c>
    </row>
    <row r="31" spans="1:10" x14ac:dyDescent="0.25">
      <c r="A31" s="26"/>
      <c r="B31" s="27"/>
      <c r="C31" s="28"/>
      <c r="D31" s="29"/>
      <c r="E31" s="30"/>
      <c r="F31" s="30"/>
      <c r="G31" s="30"/>
      <c r="H31" s="30"/>
    </row>
    <row r="32" spans="1:10" ht="18.75" x14ac:dyDescent="0.25">
      <c r="A32" s="96" t="s">
        <v>20</v>
      </c>
      <c r="B32" s="96"/>
      <c r="C32" s="96"/>
      <c r="D32" s="96"/>
      <c r="E32" s="96"/>
      <c r="F32" s="96"/>
      <c r="G32" s="96"/>
      <c r="H32" s="30"/>
    </row>
    <row r="33" spans="1:10" x14ac:dyDescent="0.25">
      <c r="A33" s="31"/>
      <c r="B33" s="27"/>
      <c r="C33" s="28"/>
      <c r="D33" s="29"/>
      <c r="E33" s="30"/>
      <c r="F33" s="30"/>
      <c r="G33" s="32"/>
      <c r="H33" s="30"/>
    </row>
    <row r="34" spans="1:10" ht="30" x14ac:dyDescent="0.25">
      <c r="A34" s="92" t="s">
        <v>0</v>
      </c>
      <c r="B34" s="94" t="s">
        <v>1</v>
      </c>
      <c r="C34" s="95" t="s">
        <v>21</v>
      </c>
      <c r="D34" s="95"/>
      <c r="E34" s="2" t="s">
        <v>6</v>
      </c>
      <c r="F34" s="95" t="s">
        <v>22</v>
      </c>
      <c r="G34" s="95"/>
      <c r="H34" s="26"/>
    </row>
    <row r="35" spans="1:10" x14ac:dyDescent="0.25">
      <c r="A35" s="93"/>
      <c r="B35" s="94"/>
      <c r="C35" s="94" t="s">
        <v>9</v>
      </c>
      <c r="D35" s="94"/>
      <c r="E35" s="3" t="s">
        <v>9</v>
      </c>
      <c r="F35" s="94" t="s">
        <v>9</v>
      </c>
      <c r="G35" s="94"/>
      <c r="H35" s="26"/>
    </row>
    <row r="36" spans="1:10" x14ac:dyDescent="0.25">
      <c r="A36" s="33" t="s">
        <v>10</v>
      </c>
      <c r="B36" s="34" t="str">
        <f>B12</f>
        <v>sürgősségi kárelhárítás költsége</v>
      </c>
      <c r="C36" s="90">
        <f>F12</f>
        <v>0</v>
      </c>
      <c r="D36" s="90"/>
      <c r="E36" s="35">
        <f>G12</f>
        <v>0</v>
      </c>
      <c r="F36" s="90">
        <f>H12</f>
        <v>0</v>
      </c>
      <c r="G36" s="91"/>
      <c r="H36" s="30"/>
    </row>
    <row r="37" spans="1:10" x14ac:dyDescent="0.25">
      <c r="A37" s="33" t="s">
        <v>19</v>
      </c>
      <c r="B37" s="34" t="str">
        <f>B30</f>
        <v>végleges helyreállítás költsége</v>
      </c>
      <c r="C37" s="90">
        <f>F30</f>
        <v>0</v>
      </c>
      <c r="D37" s="90"/>
      <c r="E37" s="36">
        <f>G30</f>
        <v>0</v>
      </c>
      <c r="F37" s="90">
        <f>H30</f>
        <v>0</v>
      </c>
      <c r="G37" s="91"/>
      <c r="H37" s="30"/>
    </row>
    <row r="38" spans="1:10" x14ac:dyDescent="0.25">
      <c r="A38" s="37"/>
      <c r="B38" s="12" t="s">
        <v>52</v>
      </c>
      <c r="C38" s="85">
        <f>SUM(C36:D37)</f>
        <v>0</v>
      </c>
      <c r="D38" s="85"/>
      <c r="E38" s="60">
        <f>SUM(E36:E37)</f>
        <v>0</v>
      </c>
      <c r="F38" s="85">
        <f>SUM(F36:G37)</f>
        <v>0</v>
      </c>
      <c r="G38" s="85"/>
      <c r="H38" s="30"/>
    </row>
    <row r="39" spans="1:10" x14ac:dyDescent="0.25">
      <c r="A39" s="31"/>
      <c r="B39" s="27"/>
      <c r="C39" s="38"/>
      <c r="D39" s="39"/>
      <c r="E39" s="40"/>
      <c r="F39" s="38"/>
      <c r="G39" s="41"/>
      <c r="H39" s="30"/>
    </row>
    <row r="40" spans="1:10" x14ac:dyDescent="0.25">
      <c r="A40" s="42" t="s">
        <v>23</v>
      </c>
      <c r="B40" s="43" t="s">
        <v>114</v>
      </c>
      <c r="C40" s="88">
        <v>0</v>
      </c>
      <c r="D40" s="88"/>
      <c r="E40" s="35">
        <v>0</v>
      </c>
      <c r="F40" s="88">
        <f>C40+E40</f>
        <v>0</v>
      </c>
      <c r="G40" s="89"/>
      <c r="H40" s="30"/>
    </row>
    <row r="41" spans="1:10" x14ac:dyDescent="0.25">
      <c r="A41" s="44" t="s">
        <v>24</v>
      </c>
      <c r="B41" s="45" t="s">
        <v>115</v>
      </c>
      <c r="C41" s="90">
        <v>0</v>
      </c>
      <c r="D41" s="90"/>
      <c r="E41" s="36">
        <v>0</v>
      </c>
      <c r="F41" s="90">
        <f>C41+E41</f>
        <v>0</v>
      </c>
      <c r="G41" s="91"/>
      <c r="H41" s="30"/>
    </row>
    <row r="42" spans="1:10" x14ac:dyDescent="0.25">
      <c r="A42" s="44" t="s">
        <v>25</v>
      </c>
      <c r="B42" s="45" t="s">
        <v>116</v>
      </c>
      <c r="C42" s="90">
        <v>0</v>
      </c>
      <c r="D42" s="90"/>
      <c r="E42" s="36">
        <v>0</v>
      </c>
      <c r="F42" s="90">
        <f>C42+E42</f>
        <v>0</v>
      </c>
      <c r="G42" s="91"/>
      <c r="H42" s="27"/>
    </row>
    <row r="43" spans="1:10" x14ac:dyDescent="0.25">
      <c r="A43" s="37"/>
      <c r="B43" s="12" t="s">
        <v>26</v>
      </c>
      <c r="C43" s="85">
        <f>SUM(C40:D42)</f>
        <v>0</v>
      </c>
      <c r="D43" s="85"/>
      <c r="E43" s="60">
        <f>SUM(E40:E42)</f>
        <v>0</v>
      </c>
      <c r="F43" s="85">
        <f>SUM(F40:G42)</f>
        <v>0</v>
      </c>
      <c r="G43" s="85"/>
      <c r="H43" s="27"/>
    </row>
    <row r="44" spans="1:10" x14ac:dyDescent="0.25">
      <c r="A44" s="31"/>
      <c r="B44" s="26"/>
      <c r="C44" s="38"/>
      <c r="D44" s="38"/>
      <c r="E44" s="46"/>
      <c r="F44" s="38"/>
      <c r="G44" s="47"/>
      <c r="H44" s="26"/>
    </row>
    <row r="45" spans="1:10" ht="15.75" x14ac:dyDescent="0.25">
      <c r="A45" s="48" t="s">
        <v>27</v>
      </c>
      <c r="B45" s="49"/>
      <c r="C45" s="85">
        <f>C38+C43</f>
        <v>0</v>
      </c>
      <c r="D45" s="85"/>
      <c r="E45" s="60">
        <f>E38+E43</f>
        <v>0</v>
      </c>
      <c r="F45" s="86">
        <f>F38+F43</f>
        <v>0</v>
      </c>
      <c r="G45" s="86"/>
      <c r="J45" s="59"/>
    </row>
    <row r="46" spans="1:10" ht="8.1" customHeight="1" x14ac:dyDescent="0.25">
      <c r="A46" s="26"/>
      <c r="B46" s="26"/>
      <c r="C46" s="50"/>
      <c r="D46" s="26"/>
      <c r="E46" s="26"/>
      <c r="F46" s="26"/>
      <c r="G46" s="26"/>
      <c r="H46" s="26"/>
    </row>
    <row r="47" spans="1:10" ht="15.75" x14ac:dyDescent="0.25">
      <c r="A47" s="26"/>
      <c r="B47" s="51" t="s">
        <v>87</v>
      </c>
      <c r="C47" s="26"/>
      <c r="D47" s="26"/>
      <c r="E47" s="26"/>
      <c r="F47" s="26"/>
      <c r="G47" s="26"/>
      <c r="H47" s="26"/>
    </row>
    <row r="48" spans="1:10" ht="8.1" customHeight="1" x14ac:dyDescent="0.25">
      <c r="A48" s="26"/>
      <c r="B48" s="26"/>
      <c r="C48" s="50"/>
      <c r="D48" s="26"/>
      <c r="E48" s="26"/>
      <c r="F48" s="26"/>
      <c r="G48" s="26"/>
      <c r="H48" s="26"/>
    </row>
    <row r="49" spans="1:8" ht="15.75" x14ac:dyDescent="0.25">
      <c r="A49" s="52" t="s">
        <v>28</v>
      </c>
      <c r="B49" s="54" t="s">
        <v>32</v>
      </c>
      <c r="C49" s="50"/>
      <c r="D49" s="26"/>
      <c r="E49" s="26"/>
      <c r="F49" s="26"/>
      <c r="G49" s="26"/>
      <c r="H49" s="26"/>
    </row>
    <row r="50" spans="1:8" ht="8.1" customHeight="1" x14ac:dyDescent="0.25">
      <c r="A50" s="26"/>
      <c r="B50" s="26"/>
      <c r="C50" s="50"/>
      <c r="D50" s="26"/>
      <c r="E50" s="26"/>
      <c r="F50" s="26"/>
      <c r="G50" s="26"/>
      <c r="H50" s="26"/>
    </row>
    <row r="51" spans="1:8" ht="15.75" x14ac:dyDescent="0.25">
      <c r="A51" s="26"/>
      <c r="B51" s="55" t="s">
        <v>90</v>
      </c>
      <c r="C51" s="50"/>
      <c r="D51" s="26"/>
      <c r="E51" s="26"/>
      <c r="F51" s="26"/>
      <c r="G51" s="26"/>
      <c r="H51" s="26"/>
    </row>
    <row r="52" spans="1:8" x14ac:dyDescent="0.25">
      <c r="A52" s="26"/>
      <c r="B52" s="26"/>
      <c r="C52" s="50"/>
      <c r="D52" s="26"/>
      <c r="E52" s="26"/>
      <c r="F52" s="26"/>
      <c r="G52" s="26"/>
      <c r="H52" s="26"/>
    </row>
    <row r="53" spans="1:8" x14ac:dyDescent="0.25">
      <c r="A53" s="26"/>
      <c r="B53" s="27"/>
      <c r="C53" s="50"/>
      <c r="D53" s="26"/>
      <c r="E53" s="26"/>
      <c r="F53" s="26"/>
      <c r="G53" s="26"/>
      <c r="H53" s="26"/>
    </row>
    <row r="54" spans="1:8" s="57" customFormat="1" ht="15.75" x14ac:dyDescent="0.25">
      <c r="A54" s="51"/>
      <c r="B54" s="51"/>
      <c r="C54" s="56"/>
      <c r="D54" s="51"/>
      <c r="E54" s="51"/>
      <c r="F54" s="87" t="s">
        <v>29</v>
      </c>
      <c r="G54" s="87"/>
      <c r="H54" s="51"/>
    </row>
    <row r="55" spans="1:8" s="57" customFormat="1" ht="15.75" x14ac:dyDescent="0.25">
      <c r="A55" s="51"/>
      <c r="B55" s="51"/>
      <c r="C55" s="56"/>
      <c r="D55" s="51"/>
      <c r="E55" s="84" t="s">
        <v>30</v>
      </c>
      <c r="F55" s="84"/>
      <c r="G55" s="84"/>
      <c r="H55" s="84"/>
    </row>
    <row r="56" spans="1:8" s="57" customFormat="1" ht="15.75" x14ac:dyDescent="0.25">
      <c r="A56" s="51"/>
      <c r="B56" s="51"/>
      <c r="C56" s="56"/>
      <c r="D56" s="51"/>
      <c r="E56" s="51"/>
      <c r="F56" s="84" t="s">
        <v>31</v>
      </c>
      <c r="G56" s="84"/>
      <c r="H56" s="51"/>
    </row>
  </sheetData>
  <mergeCells count="31">
    <mergeCell ref="A32:G32"/>
    <mergeCell ref="A1:H1"/>
    <mergeCell ref="A2:A3"/>
    <mergeCell ref="B2:B3"/>
    <mergeCell ref="C2:C3"/>
    <mergeCell ref="D2:D3"/>
    <mergeCell ref="A34:A35"/>
    <mergeCell ref="B34:B35"/>
    <mergeCell ref="C34:D34"/>
    <mergeCell ref="F34:G34"/>
    <mergeCell ref="C35:D35"/>
    <mergeCell ref="F35:G35"/>
    <mergeCell ref="C36:D36"/>
    <mergeCell ref="F36:G36"/>
    <mergeCell ref="C37:D37"/>
    <mergeCell ref="F37:G37"/>
    <mergeCell ref="C38:D38"/>
    <mergeCell ref="F38:G38"/>
    <mergeCell ref="C40:D40"/>
    <mergeCell ref="F40:G40"/>
    <mergeCell ref="C41:D41"/>
    <mergeCell ref="F41:G41"/>
    <mergeCell ref="C42:D42"/>
    <mergeCell ref="F42:G42"/>
    <mergeCell ref="F56:G56"/>
    <mergeCell ref="C43:D43"/>
    <mergeCell ref="F43:G43"/>
    <mergeCell ref="C45:D45"/>
    <mergeCell ref="F45:G45"/>
    <mergeCell ref="F54:G54"/>
    <mergeCell ref="E55:H55"/>
  </mergeCells>
  <printOptions horizontalCentered="1" gridLines="1"/>
  <pageMargins left="0.78740157480314965" right="0.39370078740157483" top="0.78740157480314965" bottom="0.59055118110236227" header="0.39370078740157483" footer="0.39370078740157483"/>
  <pageSetup paperSize="9" scale="60" orientation="portrait" r:id="rId1"/>
  <headerFooter>
    <oddFooter>&amp;C1./2 oldal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A06E5-6EC4-4E60-9295-408A9289188B}">
  <dimension ref="A1:F35"/>
  <sheetViews>
    <sheetView zoomScaleNormal="100" workbookViewId="0">
      <selection activeCell="G17" sqref="G17"/>
    </sheetView>
  </sheetViews>
  <sheetFormatPr defaultColWidth="9.140625" defaultRowHeight="15" x14ac:dyDescent="0.25"/>
  <cols>
    <col min="1" max="1" width="5.7109375" style="1" customWidth="1"/>
    <col min="2" max="2" width="65.7109375" style="1" customWidth="1"/>
    <col min="3" max="3" width="57.7109375" style="1" customWidth="1"/>
    <col min="4" max="4" width="8.7109375" style="53" customWidth="1"/>
    <col min="5" max="5" width="8.7109375" style="1" customWidth="1"/>
    <col min="6" max="16384" width="9.140625" style="1"/>
  </cols>
  <sheetData>
    <row r="1" spans="1:5" ht="65.099999999999994" customHeight="1" x14ac:dyDescent="0.25">
      <c r="A1" s="97" t="s">
        <v>112</v>
      </c>
      <c r="B1" s="98"/>
      <c r="C1" s="98"/>
      <c r="D1" s="98"/>
      <c r="E1" s="98"/>
    </row>
    <row r="2" spans="1:5" x14ac:dyDescent="0.25">
      <c r="A2" s="92" t="s">
        <v>0</v>
      </c>
      <c r="B2" s="94" t="s">
        <v>37</v>
      </c>
      <c r="C2" s="100" t="s">
        <v>110</v>
      </c>
      <c r="D2" s="92" t="s">
        <v>2</v>
      </c>
      <c r="E2" s="94" t="s">
        <v>3</v>
      </c>
    </row>
    <row r="3" spans="1:5" x14ac:dyDescent="0.25">
      <c r="A3" s="93"/>
      <c r="B3" s="94"/>
      <c r="C3" s="101"/>
      <c r="D3" s="93"/>
      <c r="E3" s="94"/>
    </row>
    <row r="4" spans="1:5" ht="15.75" thickBot="1" x14ac:dyDescent="0.3">
      <c r="A4" s="65"/>
      <c r="B4" s="66"/>
      <c r="C4" s="66"/>
      <c r="D4" s="67"/>
      <c r="E4" s="68"/>
    </row>
    <row r="5" spans="1:5" ht="19.899999999999999" customHeight="1" thickBot="1" x14ac:dyDescent="0.3">
      <c r="A5" s="77" t="s">
        <v>10</v>
      </c>
      <c r="B5" s="78" t="s">
        <v>43</v>
      </c>
      <c r="C5" s="79"/>
      <c r="D5" s="80"/>
      <c r="E5" s="81"/>
    </row>
    <row r="6" spans="1:5" x14ac:dyDescent="0.25">
      <c r="A6" s="70" t="s">
        <v>11</v>
      </c>
      <c r="B6" s="16" t="s">
        <v>54</v>
      </c>
      <c r="C6" s="16" t="s">
        <v>92</v>
      </c>
      <c r="D6" s="17">
        <f>50*8</f>
        <v>400</v>
      </c>
      <c r="E6" s="69" t="s">
        <v>18</v>
      </c>
    </row>
    <row r="7" spans="1:5" ht="45" x14ac:dyDescent="0.25">
      <c r="A7" s="70" t="s">
        <v>13</v>
      </c>
      <c r="B7" s="16" t="s">
        <v>57</v>
      </c>
      <c r="C7" s="16" t="s">
        <v>93</v>
      </c>
      <c r="D7" s="17">
        <f>12*2+8*1</f>
        <v>32</v>
      </c>
      <c r="E7" s="69" t="s">
        <v>12</v>
      </c>
    </row>
    <row r="8" spans="1:5" ht="14.45" customHeight="1" x14ac:dyDescent="0.25">
      <c r="A8" s="70" t="s">
        <v>14</v>
      </c>
      <c r="B8" s="16" t="s">
        <v>58</v>
      </c>
      <c r="C8" s="16" t="s">
        <v>94</v>
      </c>
      <c r="D8" s="17">
        <f>D7</f>
        <v>32</v>
      </c>
      <c r="E8" s="69" t="s">
        <v>12</v>
      </c>
    </row>
    <row r="9" spans="1:5" x14ac:dyDescent="0.25">
      <c r="A9" s="70" t="s">
        <v>15</v>
      </c>
      <c r="B9" s="16" t="s">
        <v>75</v>
      </c>
      <c r="C9" s="16" t="s">
        <v>95</v>
      </c>
      <c r="D9" s="17">
        <f>12*2+8*1</f>
        <v>32</v>
      </c>
      <c r="E9" s="69" t="s">
        <v>18</v>
      </c>
    </row>
    <row r="10" spans="1:5" ht="45" x14ac:dyDescent="0.25">
      <c r="A10" s="70" t="s">
        <v>16</v>
      </c>
      <c r="B10" s="16" t="s">
        <v>66</v>
      </c>
      <c r="C10" s="16" t="s">
        <v>96</v>
      </c>
      <c r="D10" s="17">
        <f>3*2*3</f>
        <v>18</v>
      </c>
      <c r="E10" s="69" t="s">
        <v>18</v>
      </c>
    </row>
    <row r="11" spans="1:5" ht="30.75" thickBot="1" x14ac:dyDescent="0.3">
      <c r="A11" s="71" t="s">
        <v>17</v>
      </c>
      <c r="B11" s="72" t="s">
        <v>61</v>
      </c>
      <c r="C11" s="72" t="s">
        <v>97</v>
      </c>
      <c r="D11" s="73">
        <v>1</v>
      </c>
      <c r="E11" s="74" t="s">
        <v>38</v>
      </c>
    </row>
    <row r="12" spans="1:5" ht="15.75" thickBot="1" x14ac:dyDescent="0.3">
      <c r="A12" s="26"/>
      <c r="B12" s="27"/>
      <c r="C12" s="27"/>
      <c r="D12" s="28"/>
      <c r="E12" s="29"/>
    </row>
    <row r="13" spans="1:5" ht="19.899999999999999" customHeight="1" thickBot="1" x14ac:dyDescent="0.3">
      <c r="A13" s="77" t="s">
        <v>19</v>
      </c>
      <c r="B13" s="78" t="s">
        <v>89</v>
      </c>
      <c r="C13" s="79"/>
      <c r="D13" s="80"/>
      <c r="E13" s="81"/>
    </row>
    <row r="14" spans="1:5" ht="30" x14ac:dyDescent="0.25">
      <c r="A14" s="82" t="s">
        <v>11</v>
      </c>
      <c r="B14" s="16" t="s">
        <v>63</v>
      </c>
      <c r="C14" s="16" t="s">
        <v>111</v>
      </c>
      <c r="D14" s="17">
        <f>10*10+20*10</f>
        <v>300</v>
      </c>
      <c r="E14" s="69" t="s">
        <v>18</v>
      </c>
    </row>
    <row r="15" spans="1:5" ht="43.15" customHeight="1" x14ac:dyDescent="0.25">
      <c r="A15" s="70" t="s">
        <v>13</v>
      </c>
      <c r="B15" s="16" t="s">
        <v>88</v>
      </c>
      <c r="C15" s="16" t="s">
        <v>98</v>
      </c>
      <c r="D15" s="17">
        <f>ROUND(20*5*1,1)</f>
        <v>100</v>
      </c>
      <c r="E15" s="69" t="s">
        <v>12</v>
      </c>
    </row>
    <row r="16" spans="1:5" ht="43.15" customHeight="1" x14ac:dyDescent="0.25">
      <c r="A16" s="70" t="s">
        <v>14</v>
      </c>
      <c r="B16" s="16" t="s">
        <v>69</v>
      </c>
      <c r="C16" s="16" t="s">
        <v>102</v>
      </c>
      <c r="D16" s="17">
        <f>12*1+8*2+18*1+8*2+18*0.3+0.6</f>
        <v>68</v>
      </c>
      <c r="E16" s="69" t="s">
        <v>12</v>
      </c>
    </row>
    <row r="17" spans="1:6" ht="45" x14ac:dyDescent="0.25">
      <c r="A17" s="70" t="s">
        <v>15</v>
      </c>
      <c r="B17" s="16" t="s">
        <v>67</v>
      </c>
      <c r="C17" s="16" t="s">
        <v>113</v>
      </c>
      <c r="D17" s="17">
        <f>ROUND(40*1.5,1)</f>
        <v>60</v>
      </c>
      <c r="E17" s="69" t="s">
        <v>12</v>
      </c>
    </row>
    <row r="18" spans="1:6" ht="45" x14ac:dyDescent="0.25">
      <c r="A18" s="70" t="s">
        <v>16</v>
      </c>
      <c r="B18" s="16" t="s">
        <v>72</v>
      </c>
      <c r="C18" s="16" t="s">
        <v>99</v>
      </c>
      <c r="D18" s="17">
        <f>0.8*1.5*(20+5)+0.3*(40*2+6*3)+0.6</f>
        <v>60.000000000000007</v>
      </c>
      <c r="E18" s="69" t="s">
        <v>12</v>
      </c>
      <c r="F18" s="58"/>
    </row>
    <row r="19" spans="1:6" ht="30" x14ac:dyDescent="0.25">
      <c r="A19" s="70" t="s">
        <v>17</v>
      </c>
      <c r="B19" s="16" t="s">
        <v>70</v>
      </c>
      <c r="C19" s="16" t="s">
        <v>100</v>
      </c>
      <c r="D19" s="17">
        <f>ROUND((20*(0.5+1+3+0.5+1)+20*(1.5+1)+40*(2+0.3+0.3)+5*(1+1+1)+2+6*(3+0.3+0.3))*1.1,0)+6</f>
        <v>350</v>
      </c>
      <c r="E19" s="69" t="s">
        <v>18</v>
      </c>
    </row>
    <row r="20" spans="1:6" ht="30" x14ac:dyDescent="0.25">
      <c r="A20" s="70" t="s">
        <v>33</v>
      </c>
      <c r="B20" s="16" t="s">
        <v>73</v>
      </c>
      <c r="C20" s="16" t="s">
        <v>101</v>
      </c>
      <c r="D20" s="17">
        <f>ROUND(20*3*1+18*1*1+5*1*1+8*2*1,1)</f>
        <v>99</v>
      </c>
      <c r="E20" s="69" t="s">
        <v>12</v>
      </c>
    </row>
    <row r="21" spans="1:6" ht="30" x14ac:dyDescent="0.25">
      <c r="A21" s="70" t="s">
        <v>34</v>
      </c>
      <c r="B21" s="16" t="s">
        <v>79</v>
      </c>
      <c r="C21" s="1" t="s">
        <v>103</v>
      </c>
      <c r="D21" s="17">
        <f>40*2+6*3</f>
        <v>98</v>
      </c>
      <c r="E21" s="69" t="s">
        <v>18</v>
      </c>
    </row>
    <row r="22" spans="1:6" ht="45" x14ac:dyDescent="0.25">
      <c r="A22" s="70" t="s">
        <v>35</v>
      </c>
      <c r="B22" s="16" t="s">
        <v>77</v>
      </c>
      <c r="C22" s="16" t="s">
        <v>104</v>
      </c>
      <c r="D22" s="17">
        <f>ROUNDUP((D20+D21*0.3)*0.8,0)-3</f>
        <v>100</v>
      </c>
      <c r="E22" s="69" t="s">
        <v>12</v>
      </c>
    </row>
    <row r="23" spans="1:6" ht="30" x14ac:dyDescent="0.25">
      <c r="A23" s="70" t="s">
        <v>36</v>
      </c>
      <c r="B23" s="16" t="s">
        <v>46</v>
      </c>
      <c r="C23" s="16" t="s">
        <v>97</v>
      </c>
      <c r="D23" s="17">
        <v>3</v>
      </c>
      <c r="E23" s="69" t="s">
        <v>12</v>
      </c>
      <c r="F23" s="58"/>
    </row>
    <row r="24" spans="1:6" ht="45" x14ac:dyDescent="0.25">
      <c r="A24" s="70" t="s">
        <v>39</v>
      </c>
      <c r="B24" s="75" t="s">
        <v>49</v>
      </c>
      <c r="C24" s="16" t="s">
        <v>109</v>
      </c>
      <c r="D24" s="17">
        <f>40*2+10*6</f>
        <v>140</v>
      </c>
      <c r="E24" s="69" t="s">
        <v>18</v>
      </c>
      <c r="F24" s="58"/>
    </row>
    <row r="25" spans="1:6" ht="75" x14ac:dyDescent="0.25">
      <c r="A25" s="76" t="s">
        <v>40</v>
      </c>
      <c r="B25" s="75" t="s">
        <v>47</v>
      </c>
      <c r="C25" s="16" t="s">
        <v>105</v>
      </c>
      <c r="D25" s="17">
        <f>20*3*0.6+18*1*0.5+40*1*0.3</f>
        <v>57</v>
      </c>
      <c r="E25" s="69" t="s">
        <v>12</v>
      </c>
    </row>
    <row r="26" spans="1:6" ht="30" x14ac:dyDescent="0.25">
      <c r="A26" s="70" t="s">
        <v>41</v>
      </c>
      <c r="B26" s="16" t="s">
        <v>107</v>
      </c>
      <c r="C26" s="16" t="s">
        <v>94</v>
      </c>
      <c r="D26" s="17">
        <f>D15</f>
        <v>100</v>
      </c>
      <c r="E26" s="69" t="s">
        <v>12</v>
      </c>
      <c r="F26" s="58"/>
    </row>
    <row r="27" spans="1:6" ht="45" x14ac:dyDescent="0.25">
      <c r="A27" s="70" t="s">
        <v>48</v>
      </c>
      <c r="B27" s="16" t="s">
        <v>45</v>
      </c>
      <c r="C27" s="16" t="s">
        <v>106</v>
      </c>
      <c r="D27" s="17">
        <f>40*1+20*10</f>
        <v>240</v>
      </c>
      <c r="E27" s="69" t="s">
        <v>18</v>
      </c>
      <c r="F27" s="58"/>
    </row>
    <row r="28" spans="1:6" ht="30.75" thickBot="1" x14ac:dyDescent="0.3">
      <c r="A28" s="71" t="s">
        <v>86</v>
      </c>
      <c r="B28" s="72" t="s">
        <v>42</v>
      </c>
      <c r="C28" s="72" t="s">
        <v>108</v>
      </c>
      <c r="D28" s="73">
        <v>5</v>
      </c>
      <c r="E28" s="74" t="s">
        <v>38</v>
      </c>
    </row>
    <row r="29" spans="1:6" x14ac:dyDescent="0.25">
      <c r="A29" s="26"/>
      <c r="B29" s="27"/>
      <c r="C29" s="27"/>
      <c r="D29" s="28"/>
      <c r="E29" s="29"/>
    </row>
    <row r="30" spans="1:6" ht="15.75" x14ac:dyDescent="0.25">
      <c r="A30" s="26"/>
      <c r="B30" s="55" t="s">
        <v>90</v>
      </c>
      <c r="C30" s="55"/>
      <c r="D30" s="50"/>
      <c r="E30" s="26"/>
    </row>
    <row r="31" spans="1:6" x14ac:dyDescent="0.25">
      <c r="A31" s="26"/>
      <c r="B31" s="26"/>
      <c r="C31" s="26"/>
      <c r="D31" s="26"/>
      <c r="E31" s="26"/>
      <c r="F31" s="26"/>
    </row>
    <row r="32" spans="1:6" x14ac:dyDescent="0.25">
      <c r="A32" s="26"/>
      <c r="B32" s="27"/>
      <c r="C32" s="26"/>
      <c r="D32" s="26"/>
      <c r="E32" s="26"/>
      <c r="F32" s="26"/>
    </row>
    <row r="33" spans="1:6" s="57" customFormat="1" ht="15.75" x14ac:dyDescent="0.25">
      <c r="A33" s="51"/>
      <c r="B33" s="51"/>
      <c r="C33" s="64" t="s">
        <v>29</v>
      </c>
      <c r="D33" s="26"/>
      <c r="E33" s="51"/>
    </row>
    <row r="34" spans="1:6" s="57" customFormat="1" ht="15.75" x14ac:dyDescent="0.25">
      <c r="A34" s="51"/>
      <c r="B34" s="51"/>
      <c r="C34" s="63" t="s">
        <v>30</v>
      </c>
      <c r="D34" s="51"/>
      <c r="E34" s="51"/>
      <c r="F34" s="51"/>
    </row>
    <row r="35" spans="1:6" s="57" customFormat="1" ht="15.75" x14ac:dyDescent="0.25">
      <c r="A35" s="51"/>
      <c r="B35" s="51"/>
      <c r="C35" s="63" t="s">
        <v>31</v>
      </c>
      <c r="D35" s="51"/>
      <c r="E35" s="51"/>
    </row>
  </sheetData>
  <mergeCells count="6">
    <mergeCell ref="C2:C3"/>
    <mergeCell ref="A1:E1"/>
    <mergeCell ref="A2:A3"/>
    <mergeCell ref="B2:B3"/>
    <mergeCell ref="D2:D3"/>
    <mergeCell ref="E2:E3"/>
  </mergeCells>
  <printOptions horizontalCentered="1" gridLines="1"/>
  <pageMargins left="0.78740157480314965" right="0.39370078740157483" top="0.78740157480314965" bottom="0.59055118110236227" header="0.39370078740157483" footer="0.39370078740157483"/>
  <pageSetup paperSize="9" scale="60" orientation="portrait" r:id="rId1"/>
  <headerFooter>
    <oddFooter>&amp;C2./2 oldal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Költségbecslés 2024_04</vt:lpstr>
      <vt:lpstr>Mennyiségszámítás</vt:lpstr>
      <vt:lpstr>'Költségbecslés 2024_04'!Nyomtatási_cím</vt:lpstr>
      <vt:lpstr>Mennyiségszámítás!Nyomtatási_cím</vt:lpstr>
      <vt:lpstr>'Költségbecslés 2024_04'!Nyomtatási_terület</vt:lpstr>
      <vt:lpstr>Mennyiségszámítás!Nyomtatási_terület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</dc:creator>
  <cp:lastModifiedBy>Némethné Pintér Csilla</cp:lastModifiedBy>
  <cp:lastPrinted>2024-05-27T05:04:58Z</cp:lastPrinted>
  <dcterms:created xsi:type="dcterms:W3CDTF">2016-03-21T04:35:45Z</dcterms:created>
  <dcterms:modified xsi:type="dcterms:W3CDTF">2024-06-17T09:20:52Z</dcterms:modified>
</cp:coreProperties>
</file>